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initial" sheetId="1" r:id="rId1"/>
    <sheet name="final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<sst xmlns="http://schemas.openxmlformats.org/spreadsheetml/2006/main" count="101" uniqueCount="101">
  <si>
    <r>
      <rPr>
        <sz val="10"/>
        <rFont val="Arial"/>
        <family val="0"/>
      </rPr>
      <t>Freqs</t>
    </r>
  </si>
  <si>
    <t>Haps</t>
  </si>
  <si>
    <t>Conditional</t>
  </si>
  <si>
    <t>Phase(1)</t>
  </si>
  <si>
    <t>Phase(2)</t>
  </si>
  <si>
    <t>Prob</t>
  </si>
  <si>
    <t>Prob</t>
  </si>
  <si>
    <t>Prob</t>
  </si>
  <si>
    <t>Prob</t>
  </si>
  <si>
    <t>P(Ind)</t>
  </si>
  <si>
    <r>
      <rPr>
        <b/>
        <sz val="10"/>
        <rFont val="Arial"/>
        <family val="2"/>
      </rPr>
      <t xml:space="preserve"> - logLk</t>
    </r>
  </si>
  <si>
    <t>111 / 122</t>
  </si>
  <si>
    <t>121 / 112</t>
  </si>
  <si>
    <t>111 / 212</t>
  </si>
  <si>
    <t>112 / 211</t>
  </si>
  <si>
    <t>211 / 212</t>
  </si>
  <si>
    <t>111 / 221</t>
  </si>
  <si>
    <t>121 / 211</t>
  </si>
  <si>
    <t>111 / 212</t>
  </si>
  <si>
    <t>112 / 211</t>
  </si>
  <si>
    <t>122 / 122</t>
  </si>
  <si>
    <t>112 / 212</t>
  </si>
  <si>
    <t>211 / 211</t>
  </si>
  <si>
    <t>112 / 222</t>
  </si>
  <si>
    <t>122 / 212</t>
  </si>
  <si>
    <t>222 / 222</t>
  </si>
  <si>
    <t>Total</t>
  </si>
  <si>
    <t>Counts</t>
  </si>
  <si>
    <t>Estimates</t>
  </si>
  <si>
    <t>Initial</t>
  </si>
  <si>
    <t xml:space="preserve">Iteration 1 </t>
  </si>
  <si>
    <t>Iteration 2</t>
  </si>
  <si>
    <t>Iteration 3</t>
  </si>
  <si>
    <t>Iteration 4</t>
  </si>
  <si>
    <t>Iteration 5</t>
  </si>
  <si>
    <t>Iteration 6</t>
  </si>
  <si>
    <t>Iteration 7</t>
  </si>
  <si>
    <t>Iteration 8</t>
  </si>
  <si>
    <t>Iteration 9</t>
  </si>
  <si>
    <t>Iteration 10</t>
  </si>
  <si>
    <t>Iteration 11</t>
  </si>
  <si>
    <t>Iteration 12</t>
  </si>
  <si>
    <t>Iteration 13</t>
  </si>
  <si>
    <t>Iteration 14</t>
  </si>
  <si>
    <t>Iteration 15</t>
  </si>
  <si>
    <t>Iteration 16</t>
  </si>
  <si>
    <t>Iteration 17</t>
  </si>
  <si>
    <t>Iteration 18</t>
  </si>
  <si>
    <t>Iteration 19</t>
  </si>
  <si>
    <t>Iteration 20</t>
  </si>
  <si>
    <r>
      <rPr>
        <sz val="10"/>
        <rFont val="Arial"/>
        <family val="0"/>
      </rPr>
      <t>Freqs</t>
    </r>
  </si>
  <si>
    <t>Haps</t>
  </si>
  <si>
    <t>Conditional</t>
  </si>
  <si>
    <t>Phase(1)</t>
  </si>
  <si>
    <t>Phase(2)</t>
  </si>
  <si>
    <t>Prob</t>
  </si>
  <si>
    <t>Prob</t>
  </si>
  <si>
    <t>Prob</t>
  </si>
  <si>
    <t>Prob</t>
  </si>
  <si>
    <t>P(Ind)</t>
  </si>
  <si>
    <r>
      <rPr>
        <b/>
        <sz val="10"/>
        <rFont val="Arial"/>
        <family val="2"/>
      </rPr>
      <t xml:space="preserve"> - logLk</t>
    </r>
  </si>
  <si>
    <t>111 / 122</t>
  </si>
  <si>
    <t>121 / 112</t>
  </si>
  <si>
    <t>111 / 212</t>
  </si>
  <si>
    <t>112 / 211</t>
  </si>
  <si>
    <t>211 / 212</t>
  </si>
  <si>
    <t>111 / 221</t>
  </si>
  <si>
    <t>121 / 211</t>
  </si>
  <si>
    <t>111 / 212</t>
  </si>
  <si>
    <t>112 / 211</t>
  </si>
  <si>
    <t>122 / 122</t>
  </si>
  <si>
    <t>112 / 212</t>
  </si>
  <si>
    <t>211 / 211</t>
  </si>
  <si>
    <t>112 / 222</t>
  </si>
  <si>
    <t>122 / 212</t>
  </si>
  <si>
    <t>222 / 222</t>
  </si>
  <si>
    <t>Total</t>
  </si>
  <si>
    <t>Counts</t>
  </si>
  <si>
    <t>Estimates</t>
  </si>
  <si>
    <r>
      <rPr>
        <b/>
        <sz val="10"/>
        <rFont val="Arial"/>
        <family val="2"/>
      </rPr>
      <t xml:space="preserve"> -logLk</t>
    </r>
  </si>
  <si>
    <t>Initial</t>
  </si>
  <si>
    <t xml:space="preserve">Iteration 1 </t>
  </si>
  <si>
    <t>Iteration 2</t>
  </si>
  <si>
    <t>Iteration 3</t>
  </si>
  <si>
    <t>Iteration 4</t>
  </si>
  <si>
    <t>Iteration 5</t>
  </si>
  <si>
    <t>Iteration 6</t>
  </si>
  <si>
    <t>Iteration 7</t>
  </si>
  <si>
    <t>Iteration 8</t>
  </si>
  <si>
    <t>Iteration 9</t>
  </si>
  <si>
    <t>Iteration 10</t>
  </si>
  <si>
    <t>Iteration 11</t>
  </si>
  <si>
    <t>Iteration 12</t>
  </si>
  <si>
    <t>Iteration 13</t>
  </si>
  <si>
    <t>Iteration 14</t>
  </si>
  <si>
    <t>Iteration 15</t>
  </si>
  <si>
    <t>Iteration 16</t>
  </si>
  <si>
    <t>Iteration 17</t>
  </si>
  <si>
    <t>Iteration 18</t>
  </si>
  <si>
    <t>Iteration 19</t>
  </si>
  <si>
    <t>Iteration 20</t>
  </si>
</sst>
</file>

<file path=xl/styles.xml><?xml version="1.0" encoding="utf-8"?>
<styleSheet xmlns="http://schemas.openxmlformats.org/spreadsheetml/2006/main">
  <numFmts count="12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GENERAL"/>
    <numFmt numFmtId="165" formatCode="0.000"/>
    <numFmt numFmtId="166" formatCode="0.0000"/>
    <numFmt numFmtId="167" formatCode="0.0000000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17"/>
      <name val="Arial"/>
      <family val="0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4" fontId="1" fillId="0" borderId="0" xfId="0" applyFont="1" applyBorder="1" applyAlignment="1">
      <alignment/>
    </xf>
    <xf numFmtId="164" fontId="0" fillId="0" borderId="0" xfId="0" applyBorder="1" applyAlignment="1">
      <alignment horizontal="center"/>
    </xf>
    <xf numFmtId="164" fontId="2" fillId="0" borderId="0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2" xfId="0" applyNumberFormat="1" applyBorder="1" applyAlignment="1">
      <alignment/>
    </xf>
    <xf numFmtId="166" fontId="0" fillId="0" borderId="0" xfId="0" applyNumberForma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5" xfId="0" applyNumberFormat="1" applyBorder="1" applyAlignment="1">
      <alignment/>
    </xf>
    <xf numFmtId="167" fontId="0" fillId="0" borderId="0" xfId="0" applyNumberFormat="1" applyBorder="1" applyAlignment="1">
      <alignment/>
    </xf>
    <xf numFmtId="165" fontId="1" fillId="0" borderId="0" xfId="0" applyNumberFormat="1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8" xfId="0" applyNumberFormat="1" applyBorder="1" applyAlignment="1">
      <alignment/>
    </xf>
    <xf numFmtId="165" fontId="0" fillId="0" borderId="7" xfId="0" applyNumberFormat="1" applyBorder="1" applyAlignment="1">
      <alignment/>
    </xf>
    <xf numFmtId="165" fontId="3" fillId="0" borderId="0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/>
    </xf>
    <xf numFmtId="165" fontId="4" fillId="0" borderId="6" xfId="0" applyNumberFormat="1" applyFont="1" applyBorder="1" applyAlignment="1">
      <alignment/>
    </xf>
    <xf numFmtId="165" fontId="4" fillId="0" borderId="7" xfId="0" applyNumberFormat="1" applyFont="1" applyBorder="1" applyAlignment="1">
      <alignment/>
    </xf>
    <xf numFmtId="165" fontId="4" fillId="0" borderId="8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4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4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.8515625" style="1" customWidth="1"/>
    <col min="2" max="2" width="2.421875" style="1" customWidth="1"/>
    <col min="3" max="3" width="2.57421875" style="1" customWidth="1"/>
    <col min="4" max="4" width="2.00390625" style="1" customWidth="1"/>
    <col min="5" max="5" width="2.421875" style="1" customWidth="1"/>
    <col min="6" max="7" width="2.00390625" style="1" customWidth="1"/>
    <col min="8" max="8" width="2.57421875" style="1" customWidth="1"/>
    <col min="9" max="10" width="2.00390625" style="1" customWidth="1"/>
    <col min="11" max="11" width="2.28125" style="1" customWidth="1"/>
    <col min="12" max="13" width="9.00390625" style="0" customWidth="1"/>
    <col min="14" max="14" width="1.57421875" style="1" customWidth="1"/>
    <col min="15" max="15" width="6.57421875" style="1" customWidth="1"/>
    <col min="16" max="16" width="6.00390625" style="1" customWidth="1"/>
    <col min="17" max="17" width="2.28125" style="1" customWidth="1"/>
    <col min="18" max="18" width="7.28125" style="1" customWidth="1"/>
    <col min="19" max="19" width="6.7109375" style="1" customWidth="1"/>
    <col min="20" max="20" width="5.7109375" style="1" customWidth="1"/>
    <col min="21" max="21" width="10.00390625" style="1" customWidth="1"/>
    <col min="22" max="22" width="9.00390625" style="0" customWidth="1"/>
    <col min="23" max="23" width="8.8515625" style="1" customWidth="1"/>
    <col min="24" max="24" width="8.57421875" style="1" customWidth="1"/>
    <col min="25" max="25" width="9.00390625" style="0" customWidth="1"/>
    <col min="26" max="26" width="8.57421875" style="1" customWidth="1"/>
    <col min="27" max="27" width="9.28125" style="1" customWidth="1"/>
    <col min="28" max="28" width="8.8515625" style="1" customWidth="1"/>
    <col min="29" max="29" width="1.1484375" style="1" customWidth="1"/>
    <col min="30" max="30" width="9.00390625" style="1" customWidth="1"/>
    <col min="31" max="31" width="7.140625" style="1" customWidth="1"/>
    <col min="32" max="32" width="11.7109375" style="1" customWidth="1"/>
    <col min="33" max="33" width="12.57421875" style="1" customWidth="1"/>
    <col min="34" max="38" width="9.00390625" style="0" customWidth="1"/>
    <col min="39" max="40" width="10.00390625" style="1" customWidth="1"/>
    <col min="41" max="256" width="9.00390625" style="0" customWidth="1"/>
  </cols>
  <sheetData>
    <row r="1" spans="20:31" ht="12">
      <c r="T1" s="1" t="s">
        <v>0</v>
      </c>
      <c r="U1" s="2">
        <v>0.125</v>
      </c>
      <c r="V1" s="2">
        <v>0.125</v>
      </c>
      <c r="W1" s="2">
        <v>0.125</v>
      </c>
      <c r="X1" s="2">
        <v>0.125</v>
      </c>
      <c r="Y1" s="2">
        <v>0.125</v>
      </c>
      <c r="Z1" s="2">
        <v>0.125</v>
      </c>
      <c r="AA1" s="2">
        <v>0.125</v>
      </c>
      <c r="AB1" s="2">
        <v>0.125</v>
      </c>
      <c r="AC1" s="2"/>
      <c r="AE1" s="1">
        <f>1/8</f>
        <v>0.125</v>
      </c>
    </row>
    <row r="2" spans="20:29" ht="12">
      <c r="T2" s="1" t="s">
        <v>1</v>
      </c>
      <c r="U2" s="3">
        <v>111</v>
      </c>
      <c r="V2" s="3">
        <v>112</v>
      </c>
      <c r="W2" s="3">
        <v>121</v>
      </c>
      <c r="X2" s="3">
        <v>122</v>
      </c>
      <c r="Y2" s="3">
        <v>211</v>
      </c>
      <c r="Z2" s="3">
        <v>212</v>
      </c>
      <c r="AA2" s="3">
        <v>221</v>
      </c>
      <c r="AB2" s="3">
        <v>222</v>
      </c>
      <c r="AC2" s="3"/>
    </row>
    <row r="3" spans="18:19" ht="12">
      <c r="R3" s="4" t="s">
        <v>2</v>
      </c>
      <c r="S3" s="4"/>
    </row>
    <row r="4" spans="1:33" ht="1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 t="s">
        <v>3</v>
      </c>
      <c r="M4" s="5" t="s">
        <v>4</v>
      </c>
      <c r="N4" s="1"/>
      <c r="O4" s="1" t="s">
        <v>5</v>
      </c>
      <c r="P4" s="1" t="s">
        <v>6</v>
      </c>
      <c r="Q4" s="1"/>
      <c r="R4" s="1" t="s">
        <v>7</v>
      </c>
      <c r="S4" s="1" t="s">
        <v>8</v>
      </c>
      <c r="T4" s="1"/>
      <c r="U4" s="3">
        <v>111</v>
      </c>
      <c r="V4" s="3">
        <v>112</v>
      </c>
      <c r="W4" s="3">
        <v>121</v>
      </c>
      <c r="X4" s="3">
        <v>122</v>
      </c>
      <c r="Y4" s="3">
        <v>211</v>
      </c>
      <c r="Z4" s="3">
        <v>212</v>
      </c>
      <c r="AA4" s="3">
        <v>221</v>
      </c>
      <c r="AB4" s="3">
        <v>222</v>
      </c>
      <c r="AC4" s="3"/>
      <c r="AE4" s="3" t="s">
        <v>9</v>
      </c>
      <c r="AF4" s="3" t="s">
        <v>10</v>
      </c>
      <c r="AG4" s="1"/>
    </row>
    <row r="5" spans="1:33" ht="12">
      <c r="A5" s="5">
        <v>1</v>
      </c>
      <c r="B5" s="5"/>
      <c r="C5" s="6">
        <v>1</v>
      </c>
      <c r="D5" s="7">
        <v>1</v>
      </c>
      <c r="E5" s="7"/>
      <c r="F5" s="7">
        <v>1</v>
      </c>
      <c r="G5" s="7">
        <v>2</v>
      </c>
      <c r="H5" s="7"/>
      <c r="I5" s="7">
        <v>1</v>
      </c>
      <c r="J5" s="8">
        <v>2</v>
      </c>
      <c r="K5" s="5"/>
      <c r="L5" s="5" t="s">
        <v>11</v>
      </c>
      <c r="M5" s="5" t="s">
        <v>12</v>
      </c>
      <c r="N5" s="1"/>
      <c r="O5" s="9">
        <f>2*U1*X1</f>
        <v>0.03125</v>
      </c>
      <c r="P5" s="10">
        <f>2*W1*V1</f>
        <v>0.03125</v>
      </c>
      <c r="Q5" s="2"/>
      <c r="R5" s="9">
        <f>O5/SUM(O5:P5)</f>
        <v>0.5</v>
      </c>
      <c r="S5" s="10">
        <f>P5/SUM(O5:P5)</f>
        <v>0.5</v>
      </c>
      <c r="T5" s="1"/>
      <c r="U5" s="9">
        <f>R5</f>
        <v>0.5</v>
      </c>
      <c r="V5" s="11">
        <f>S5</f>
        <v>0.5</v>
      </c>
      <c r="W5" s="11">
        <f>S5</f>
        <v>0.5</v>
      </c>
      <c r="X5" s="11">
        <f>R5</f>
        <v>0.5</v>
      </c>
      <c r="Y5" s="11"/>
      <c r="Z5" s="11"/>
      <c r="AA5" s="11"/>
      <c r="AB5" s="10"/>
      <c r="AC5" s="2"/>
      <c r="AD5" s="2"/>
      <c r="AE5" s="12">
        <f>(2*U17*X17)+(2*W17*V17)</f>
        <v>0.045</v>
      </c>
      <c r="AF5" s="12">
        <f aca="true" t="shared" si="0" ref="AF5:AF14">-LN(AE5)</f>
        <v>3.101092789211817</v>
      </c>
      <c r="AG5" s="1"/>
    </row>
    <row r="6" spans="1:33" ht="12">
      <c r="A6" s="5">
        <v>2</v>
      </c>
      <c r="B6" s="5"/>
      <c r="C6" s="13">
        <v>1</v>
      </c>
      <c r="D6" s="5">
        <v>2</v>
      </c>
      <c r="E6" s="5"/>
      <c r="F6" s="5">
        <v>1</v>
      </c>
      <c r="G6" s="5">
        <v>1</v>
      </c>
      <c r="H6" s="5"/>
      <c r="I6" s="5">
        <v>1</v>
      </c>
      <c r="J6" s="14">
        <v>2</v>
      </c>
      <c r="K6" s="5"/>
      <c r="L6" s="5" t="s">
        <v>13</v>
      </c>
      <c r="M6" s="5" t="s">
        <v>14</v>
      </c>
      <c r="N6" s="1"/>
      <c r="O6" s="15">
        <f>2*U1*Z1</f>
        <v>0.03125</v>
      </c>
      <c r="P6" s="16">
        <f>2*V1*Y1</f>
        <v>0.03125</v>
      </c>
      <c r="Q6" s="2"/>
      <c r="R6" s="15">
        <f>O6/SUM(O6:P6)</f>
        <v>0.5</v>
      </c>
      <c r="S6" s="16">
        <f>P6/SUM(O6:P6)</f>
        <v>0.5</v>
      </c>
      <c r="T6" s="1"/>
      <c r="U6" s="15">
        <f>R6</f>
        <v>0.5</v>
      </c>
      <c r="V6" s="2">
        <f>S6</f>
        <v>0.5</v>
      </c>
      <c r="W6" s="2"/>
      <c r="X6" s="2"/>
      <c r="Y6" s="2">
        <f>S6</f>
        <v>0.5</v>
      </c>
      <c r="Z6" s="2">
        <f>R6</f>
        <v>0.5</v>
      </c>
      <c r="AA6" s="2"/>
      <c r="AB6" s="16"/>
      <c r="AC6" s="2"/>
      <c r="AD6" s="2"/>
      <c r="AE6" s="12">
        <f>(2*U17*Z17)+(2*V17*Y17)</f>
        <v>0.10250000000000001</v>
      </c>
      <c r="AF6" s="12">
        <f t="shared" si="0"/>
        <v>2.277892480403674</v>
      </c>
      <c r="AG6" s="1"/>
    </row>
    <row r="7" spans="1:33" ht="12">
      <c r="A7" s="5">
        <v>3</v>
      </c>
      <c r="B7" s="5"/>
      <c r="C7" s="13">
        <v>2</v>
      </c>
      <c r="D7" s="5">
        <v>2</v>
      </c>
      <c r="E7" s="5"/>
      <c r="F7" s="5">
        <v>1</v>
      </c>
      <c r="G7" s="5">
        <v>1</v>
      </c>
      <c r="H7" s="5"/>
      <c r="I7" s="5">
        <v>1</v>
      </c>
      <c r="J7" s="14">
        <v>2</v>
      </c>
      <c r="K7" s="5"/>
      <c r="L7" s="5" t="s">
        <v>15</v>
      </c>
      <c r="M7" s="5"/>
      <c r="O7" s="15">
        <f>2*Y1*Z1</f>
        <v>0.03125</v>
      </c>
      <c r="P7" s="16"/>
      <c r="Q7" s="2"/>
      <c r="R7" s="15">
        <v>1</v>
      </c>
      <c r="S7" s="16"/>
      <c r="U7" s="15"/>
      <c r="V7" s="2"/>
      <c r="W7" s="2"/>
      <c r="X7" s="2"/>
      <c r="Y7" s="2">
        <v>1</v>
      </c>
      <c r="Z7" s="2">
        <v>1</v>
      </c>
      <c r="AA7" s="2"/>
      <c r="AB7" s="16"/>
      <c r="AC7" s="2"/>
      <c r="AD7" s="2"/>
      <c r="AE7" s="12">
        <f>2*Y17*Z17</f>
        <v>0.07875</v>
      </c>
      <c r="AF7" s="12">
        <f t="shared" si="0"/>
        <v>2.5414770012763945</v>
      </c>
      <c r="AG7" s="1"/>
    </row>
    <row r="8" spans="1:40" ht="12">
      <c r="A8" s="5">
        <v>4</v>
      </c>
      <c r="B8" s="5"/>
      <c r="C8" s="13">
        <v>1</v>
      </c>
      <c r="D8" s="5">
        <v>2</v>
      </c>
      <c r="E8" s="5"/>
      <c r="F8" s="5">
        <v>1</v>
      </c>
      <c r="G8" s="5">
        <v>2</v>
      </c>
      <c r="H8" s="5"/>
      <c r="I8" s="5">
        <v>1</v>
      </c>
      <c r="J8" s="14">
        <v>1</v>
      </c>
      <c r="K8" s="5"/>
      <c r="L8" s="5" t="s">
        <v>16</v>
      </c>
      <c r="M8" s="5" t="s">
        <v>17</v>
      </c>
      <c r="N8" s="1"/>
      <c r="O8" s="15">
        <f>2*U1*AA1</f>
        <v>0.03125</v>
      </c>
      <c r="P8" s="16">
        <f>2*W1*Y1</f>
        <v>0.03125</v>
      </c>
      <c r="Q8" s="2"/>
      <c r="R8" s="15">
        <f>O8/SUM(O8:P8)</f>
        <v>0.5</v>
      </c>
      <c r="S8" s="16">
        <f>P8/SUM(O8:P8)</f>
        <v>0.5</v>
      </c>
      <c r="T8" s="1"/>
      <c r="U8" s="15">
        <f>R8</f>
        <v>0.5</v>
      </c>
      <c r="V8" s="2"/>
      <c r="W8" s="2">
        <f>S8</f>
        <v>0.5</v>
      </c>
      <c r="X8" s="2"/>
      <c r="Y8" s="2">
        <f>S8</f>
        <v>0.5</v>
      </c>
      <c r="Z8" s="2"/>
      <c r="AA8" s="2">
        <f>R8</f>
        <v>0.5</v>
      </c>
      <c r="AB8" s="16"/>
      <c r="AC8" s="2"/>
      <c r="AD8" s="2"/>
      <c r="AE8" s="12">
        <f>(2*U17*AA17)+(2*W17*Y17)</f>
        <v>0.027500000000000004</v>
      </c>
      <c r="AF8" s="12">
        <f t="shared" si="0"/>
        <v>3.5935692743096115</v>
      </c>
      <c r="AG8" s="1"/>
      <c r="AM8" s="17"/>
      <c r="AN8" s="17"/>
    </row>
    <row r="9" spans="1:40" ht="12">
      <c r="A9" s="5">
        <v>5</v>
      </c>
      <c r="B9" s="5"/>
      <c r="C9" s="13">
        <v>1</v>
      </c>
      <c r="D9" s="5">
        <v>2</v>
      </c>
      <c r="E9" s="5"/>
      <c r="F9" s="5">
        <v>1</v>
      </c>
      <c r="G9" s="5">
        <v>1</v>
      </c>
      <c r="H9" s="5"/>
      <c r="I9" s="5">
        <v>1</v>
      </c>
      <c r="J9" s="14">
        <v>2</v>
      </c>
      <c r="K9" s="5"/>
      <c r="L9" s="5" t="s">
        <v>18</v>
      </c>
      <c r="M9" s="5" t="s">
        <v>19</v>
      </c>
      <c r="N9" s="1"/>
      <c r="O9" s="15">
        <f>2*U1*Z1</f>
        <v>0.03125</v>
      </c>
      <c r="P9" s="16">
        <f>2*V1*Y1</f>
        <v>0.03125</v>
      </c>
      <c r="Q9" s="2"/>
      <c r="R9" s="15">
        <f>O9/SUM(O9:P9)</f>
        <v>0.5</v>
      </c>
      <c r="S9" s="16">
        <f>P9/SUM(O9:P9)</f>
        <v>0.5</v>
      </c>
      <c r="T9" s="1"/>
      <c r="U9" s="15">
        <f>R9</f>
        <v>0.5</v>
      </c>
      <c r="V9" s="2">
        <f>S9</f>
        <v>0.5</v>
      </c>
      <c r="W9" s="2"/>
      <c r="X9" s="2"/>
      <c r="Y9" s="2">
        <f>S9</f>
        <v>0.5</v>
      </c>
      <c r="Z9" s="2">
        <f>R9</f>
        <v>0.5</v>
      </c>
      <c r="AA9" s="2"/>
      <c r="AB9" s="16"/>
      <c r="AC9" s="2"/>
      <c r="AD9" s="2"/>
      <c r="AE9" s="12">
        <f>(2*U17*Z17)+(2*V17*Y17)</f>
        <v>0.10250000000000001</v>
      </c>
      <c r="AF9" s="12">
        <f t="shared" si="0"/>
        <v>2.277892480403674</v>
      </c>
      <c r="AG9" s="1"/>
      <c r="AJ9" s="18"/>
      <c r="AK9" s="3"/>
      <c r="AM9" s="17"/>
      <c r="AN9" s="17"/>
    </row>
    <row r="10" spans="1:40" ht="12">
      <c r="A10" s="5">
        <v>6</v>
      </c>
      <c r="B10" s="5"/>
      <c r="C10" s="13">
        <v>1</v>
      </c>
      <c r="D10" s="5">
        <v>1</v>
      </c>
      <c r="E10" s="5"/>
      <c r="F10" s="5">
        <v>2</v>
      </c>
      <c r="G10" s="5">
        <v>2</v>
      </c>
      <c r="H10" s="5"/>
      <c r="I10" s="5">
        <v>2</v>
      </c>
      <c r="J10" s="14">
        <v>2</v>
      </c>
      <c r="K10" s="5"/>
      <c r="L10" s="5" t="s">
        <v>20</v>
      </c>
      <c r="M10" s="5"/>
      <c r="O10" s="15">
        <f>X1^2</f>
        <v>0.015625</v>
      </c>
      <c r="P10" s="16"/>
      <c r="Q10" s="2"/>
      <c r="R10" s="15">
        <v>1</v>
      </c>
      <c r="S10" s="16"/>
      <c r="U10" s="15"/>
      <c r="V10" s="2"/>
      <c r="W10" s="2"/>
      <c r="X10" s="2">
        <v>2</v>
      </c>
      <c r="Y10" s="2"/>
      <c r="Z10" s="2"/>
      <c r="AA10" s="2"/>
      <c r="AB10" s="16"/>
      <c r="AC10" s="2"/>
      <c r="AD10" s="2"/>
      <c r="AE10" s="12">
        <f>X17^2</f>
        <v>0.0225</v>
      </c>
      <c r="AF10" s="12">
        <f t="shared" si="0"/>
        <v>3.7942399697717626</v>
      </c>
      <c r="AG10" s="1"/>
      <c r="AJ10" s="18"/>
      <c r="AK10" s="3"/>
      <c r="AM10" s="17"/>
      <c r="AN10" s="17"/>
    </row>
    <row r="11" spans="1:40" ht="12">
      <c r="A11" s="5">
        <v>7</v>
      </c>
      <c r="B11" s="5"/>
      <c r="C11" s="13">
        <v>1</v>
      </c>
      <c r="D11" s="5">
        <v>2</v>
      </c>
      <c r="E11" s="5"/>
      <c r="F11" s="5">
        <v>1</v>
      </c>
      <c r="G11" s="5">
        <v>1</v>
      </c>
      <c r="H11" s="5"/>
      <c r="I11" s="5">
        <v>2</v>
      </c>
      <c r="J11" s="14">
        <v>2</v>
      </c>
      <c r="K11" s="5"/>
      <c r="L11" s="5" t="s">
        <v>21</v>
      </c>
      <c r="M11" s="5"/>
      <c r="O11" s="15">
        <f>2*V1*Z1</f>
        <v>0.03125</v>
      </c>
      <c r="P11" s="16"/>
      <c r="Q11" s="2"/>
      <c r="R11" s="15">
        <v>1</v>
      </c>
      <c r="S11" s="16"/>
      <c r="U11" s="15"/>
      <c r="V11" s="2">
        <v>1</v>
      </c>
      <c r="W11" s="2"/>
      <c r="X11" s="2"/>
      <c r="Y11" s="2"/>
      <c r="Z11" s="2">
        <f>R11</f>
        <v>1</v>
      </c>
      <c r="AA11" s="2"/>
      <c r="AB11" s="16"/>
      <c r="AC11" s="2"/>
      <c r="AD11" s="2"/>
      <c r="AE11" s="12">
        <f>2*V17*Z17</f>
        <v>0.0525</v>
      </c>
      <c r="AF11" s="12">
        <f t="shared" si="0"/>
        <v>2.946942109384559</v>
      </c>
      <c r="AG11" s="1"/>
      <c r="AJ11" s="2"/>
      <c r="AM11" s="17"/>
      <c r="AN11" s="17"/>
    </row>
    <row r="12" spans="1:40" ht="12">
      <c r="A12" s="5">
        <v>8</v>
      </c>
      <c r="B12" s="5"/>
      <c r="C12" s="13">
        <v>2</v>
      </c>
      <c r="D12" s="5">
        <v>2</v>
      </c>
      <c r="E12" s="5"/>
      <c r="F12" s="5">
        <v>1</v>
      </c>
      <c r="G12" s="5">
        <v>1</v>
      </c>
      <c r="H12" s="5"/>
      <c r="I12" s="5">
        <v>1</v>
      </c>
      <c r="J12" s="14">
        <v>1</v>
      </c>
      <c r="K12" s="5"/>
      <c r="L12" s="5" t="s">
        <v>22</v>
      </c>
      <c r="M12" s="5"/>
      <c r="O12" s="15">
        <f>Y1^2</f>
        <v>0.015625</v>
      </c>
      <c r="P12" s="16"/>
      <c r="Q12" s="2"/>
      <c r="R12" s="15">
        <v>1</v>
      </c>
      <c r="S12" s="16"/>
      <c r="U12" s="15"/>
      <c r="V12" s="2"/>
      <c r="W12" s="2"/>
      <c r="X12" s="2"/>
      <c r="Y12" s="2">
        <v>2</v>
      </c>
      <c r="Z12" s="2"/>
      <c r="AA12" s="2"/>
      <c r="AB12" s="16"/>
      <c r="AC12" s="2"/>
      <c r="AD12" s="2"/>
      <c r="AE12" s="12">
        <f>Y17^2</f>
        <v>0.050625</v>
      </c>
      <c r="AF12" s="12">
        <f t="shared" si="0"/>
        <v>2.983309753555434</v>
      </c>
      <c r="AG12" s="1"/>
      <c r="AJ12" s="2"/>
      <c r="AM12" s="17"/>
      <c r="AN12" s="17"/>
    </row>
    <row r="13" spans="1:40" ht="12">
      <c r="A13" s="5">
        <v>9</v>
      </c>
      <c r="B13" s="5"/>
      <c r="C13" s="13">
        <v>1</v>
      </c>
      <c r="D13" s="5">
        <v>2</v>
      </c>
      <c r="E13" s="5"/>
      <c r="F13" s="5">
        <v>1</v>
      </c>
      <c r="G13" s="5">
        <v>2</v>
      </c>
      <c r="H13" s="5"/>
      <c r="I13" s="5">
        <v>2</v>
      </c>
      <c r="J13" s="14">
        <v>2</v>
      </c>
      <c r="K13" s="5"/>
      <c r="L13" s="5" t="s">
        <v>23</v>
      </c>
      <c r="M13" s="5" t="s">
        <v>24</v>
      </c>
      <c r="N13" s="1"/>
      <c r="O13" s="15">
        <f>2*V1*AB1</f>
        <v>0.03125</v>
      </c>
      <c r="P13" s="16">
        <f>2*X1*Z1</f>
        <v>0.03125</v>
      </c>
      <c r="Q13" s="2"/>
      <c r="R13" s="15">
        <f>O13/SUM(O13:P13)</f>
        <v>0.5</v>
      </c>
      <c r="S13" s="16">
        <f>P13/SUM(O13:P13)</f>
        <v>0.5</v>
      </c>
      <c r="U13" s="15"/>
      <c r="V13" s="2">
        <f>R13</f>
        <v>0.5</v>
      </c>
      <c r="W13" s="2"/>
      <c r="X13" s="2">
        <f>S13</f>
        <v>0.5</v>
      </c>
      <c r="Y13" s="2"/>
      <c r="Z13" s="2">
        <f>S13</f>
        <v>0.5</v>
      </c>
      <c r="AA13" s="2"/>
      <c r="AB13" s="16">
        <f>R13</f>
        <v>0.5</v>
      </c>
      <c r="AC13" s="2"/>
      <c r="AD13" s="2"/>
      <c r="AE13" s="12">
        <f>(2*V17*AB17)+(2*X17*Z17)</f>
        <v>0.09</v>
      </c>
      <c r="AF13" s="12">
        <f t="shared" si="0"/>
        <v>2.4079456086518722</v>
      </c>
      <c r="AG13" s="1"/>
      <c r="AJ13" s="2"/>
      <c r="AM13" s="17"/>
      <c r="AN13" s="17"/>
    </row>
    <row r="14" spans="1:40" ht="12">
      <c r="A14" s="5">
        <v>10</v>
      </c>
      <c r="B14" s="5"/>
      <c r="C14" s="19">
        <v>2</v>
      </c>
      <c r="D14" s="20">
        <v>2</v>
      </c>
      <c r="E14" s="20"/>
      <c r="F14" s="20">
        <v>2</v>
      </c>
      <c r="G14" s="20">
        <v>2</v>
      </c>
      <c r="H14" s="20"/>
      <c r="I14" s="20">
        <v>2</v>
      </c>
      <c r="J14" s="21">
        <v>2</v>
      </c>
      <c r="K14" s="5"/>
      <c r="L14" s="5" t="s">
        <v>25</v>
      </c>
      <c r="M14" s="5"/>
      <c r="O14" s="22">
        <f>AB1^2</f>
        <v>0.015625</v>
      </c>
      <c r="P14" s="23"/>
      <c r="Q14" s="2"/>
      <c r="R14" s="22">
        <v>1</v>
      </c>
      <c r="S14" s="23"/>
      <c r="U14" s="22"/>
      <c r="V14" s="24"/>
      <c r="W14" s="24"/>
      <c r="X14" s="24"/>
      <c r="Y14" s="24"/>
      <c r="Z14" s="24"/>
      <c r="AA14" s="24"/>
      <c r="AB14" s="23">
        <v>2</v>
      </c>
      <c r="AC14" s="2"/>
      <c r="AD14" s="2"/>
      <c r="AE14" s="12">
        <f>AB17^2</f>
        <v>0.015625</v>
      </c>
      <c r="AF14" s="12">
        <f t="shared" si="0"/>
        <v>4.1588830833596715</v>
      </c>
      <c r="AG14" s="1"/>
      <c r="AJ14" s="2"/>
      <c r="AM14" s="17"/>
      <c r="AN14" s="17"/>
    </row>
    <row r="15" spans="21:40" ht="12">
      <c r="U15" s="2"/>
      <c r="V15" s="2"/>
      <c r="W15" s="2"/>
      <c r="X15" s="2"/>
      <c r="Y15" s="2"/>
      <c r="Z15" s="2"/>
      <c r="AA15" s="2"/>
      <c r="AB15" s="2"/>
      <c r="AC15" s="2"/>
      <c r="AD15" s="25" t="s">
        <v>26</v>
      </c>
      <c r="AF15" s="12"/>
      <c r="AM15" s="17"/>
      <c r="AN15" s="17"/>
    </row>
    <row r="16" spans="19:40" ht="12">
      <c r="S16" s="1" t="s">
        <v>27</v>
      </c>
      <c r="T16" s="1"/>
      <c r="U16" s="9">
        <f aca="true" t="shared" si="1" ref="U16:AB16">SUM(U5:U14)</f>
        <v>2</v>
      </c>
      <c r="V16" s="11">
        <f t="shared" si="1"/>
        <v>3</v>
      </c>
      <c r="W16" s="11">
        <f t="shared" si="1"/>
        <v>1</v>
      </c>
      <c r="X16" s="11">
        <f t="shared" si="1"/>
        <v>3</v>
      </c>
      <c r="Y16" s="11">
        <f t="shared" si="1"/>
        <v>4.5</v>
      </c>
      <c r="Z16" s="11">
        <f t="shared" si="1"/>
        <v>3.5</v>
      </c>
      <c r="AA16" s="11">
        <f t="shared" si="1"/>
        <v>0.5</v>
      </c>
      <c r="AB16" s="10">
        <f t="shared" si="1"/>
        <v>2.5</v>
      </c>
      <c r="AC16" s="2"/>
      <c r="AD16" s="2">
        <f>SUM(U16:AB16)</f>
        <v>20</v>
      </c>
      <c r="AE16" s="1"/>
      <c r="AF16" s="26">
        <f>SUM(AF5:AF14)</f>
        <v>30.083244550328473</v>
      </c>
      <c r="AG16" s="26"/>
      <c r="AJ16" s="2"/>
      <c r="AM16" s="17"/>
      <c r="AN16" s="17"/>
    </row>
    <row r="17" spans="19:40" ht="12">
      <c r="S17" s="1" t="s">
        <v>28</v>
      </c>
      <c r="T17" s="1"/>
      <c r="U17" s="27">
        <f aca="true" t="shared" si="2" ref="U17:AB17">U16/$AD16</f>
        <v>0.1</v>
      </c>
      <c r="V17" s="28">
        <f t="shared" si="2"/>
        <v>0.15</v>
      </c>
      <c r="W17" s="28">
        <f t="shared" si="2"/>
        <v>0.05</v>
      </c>
      <c r="X17" s="28">
        <f t="shared" si="2"/>
        <v>0.15</v>
      </c>
      <c r="Y17" s="28">
        <f t="shared" si="2"/>
        <v>0.225</v>
      </c>
      <c r="Z17" s="28">
        <f t="shared" si="2"/>
        <v>0.175</v>
      </c>
      <c r="AA17" s="28">
        <f t="shared" si="2"/>
        <v>0.025</v>
      </c>
      <c r="AB17" s="29">
        <f t="shared" si="2"/>
        <v>0.125</v>
      </c>
      <c r="AC17" s="30"/>
      <c r="AD17" s="2">
        <f>SUM(U17:AB17)</f>
        <v>1</v>
      </c>
      <c r="AJ17" s="2"/>
      <c r="AM17" s="17"/>
      <c r="AN17" s="17"/>
    </row>
    <row r="18" spans="21:30" ht="12"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21:31" ht="12">
      <c r="U19" s="3">
        <v>111</v>
      </c>
      <c r="V19" s="3">
        <v>112</v>
      </c>
      <c r="W19" s="3">
        <v>121</v>
      </c>
      <c r="X19" s="3">
        <v>122</v>
      </c>
      <c r="Y19" s="3">
        <v>211</v>
      </c>
      <c r="Z19" s="3">
        <v>212</v>
      </c>
      <c r="AA19" s="3">
        <v>221</v>
      </c>
      <c r="AB19" s="3">
        <v>222</v>
      </c>
      <c r="AC19" s="3"/>
      <c r="AE19" s="18"/>
    </row>
    <row r="20" spans="19:30" ht="12">
      <c r="S20" s="1" t="s">
        <v>29</v>
      </c>
      <c r="T20" s="1"/>
      <c r="U20" s="2">
        <f aca="true" t="shared" si="3" ref="U20:AB20">1/8</f>
        <v>0.125</v>
      </c>
      <c r="V20" s="2">
        <f t="shared" si="3"/>
        <v>0.125</v>
      </c>
      <c r="W20" s="2">
        <f t="shared" si="3"/>
        <v>0.125</v>
      </c>
      <c r="X20" s="2">
        <f t="shared" si="3"/>
        <v>0.125</v>
      </c>
      <c r="Y20" s="2">
        <f t="shared" si="3"/>
        <v>0.125</v>
      </c>
      <c r="Z20" s="2">
        <f t="shared" si="3"/>
        <v>0.125</v>
      </c>
      <c r="AA20" s="2">
        <f t="shared" si="3"/>
        <v>0.125</v>
      </c>
      <c r="AB20" s="2">
        <f t="shared" si="3"/>
        <v>0.125</v>
      </c>
      <c r="AC20" s="2"/>
      <c r="AD20" s="2"/>
    </row>
    <row r="21" spans="19:30" ht="12">
      <c r="S21" s="1" t="s">
        <v>30</v>
      </c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ht="12">
      <c r="S22" s="1" t="s">
        <v>31</v>
      </c>
    </row>
    <row r="23" ht="12">
      <c r="S23" s="1" t="s">
        <v>32</v>
      </c>
    </row>
    <row r="24" ht="12">
      <c r="S24" s="1" t="s">
        <v>33</v>
      </c>
    </row>
    <row r="25" ht="12">
      <c r="S25" s="1" t="s">
        <v>34</v>
      </c>
    </row>
    <row r="26" ht="12">
      <c r="S26" s="1" t="s">
        <v>35</v>
      </c>
    </row>
    <row r="27" ht="12">
      <c r="S27" s="1" t="s">
        <v>36</v>
      </c>
    </row>
    <row r="28" ht="12">
      <c r="S28" s="1" t="s">
        <v>37</v>
      </c>
    </row>
    <row r="29" ht="12">
      <c r="S29" s="1" t="s">
        <v>38</v>
      </c>
    </row>
    <row r="30" ht="12">
      <c r="S30" s="1" t="s">
        <v>39</v>
      </c>
    </row>
    <row r="31" spans="19:31" ht="12">
      <c r="S31" s="1" t="s">
        <v>40</v>
      </c>
      <c r="AE31" s="31"/>
    </row>
    <row r="32" spans="19:31" ht="12">
      <c r="S32" s="1" t="s">
        <v>41</v>
      </c>
      <c r="AE32" s="31"/>
    </row>
    <row r="33" spans="19:31" ht="12">
      <c r="S33" s="1" t="s">
        <v>42</v>
      </c>
      <c r="AE33" s="31"/>
    </row>
    <row r="34" spans="19:31" ht="12">
      <c r="S34" s="1" t="s">
        <v>43</v>
      </c>
      <c r="AE34" s="31"/>
    </row>
    <row r="35" spans="19:31" ht="12">
      <c r="S35" s="1" t="s">
        <v>44</v>
      </c>
      <c r="AE35" s="31"/>
    </row>
    <row r="36" spans="19:31" ht="12">
      <c r="S36" s="1" t="s">
        <v>45</v>
      </c>
      <c r="AE36" s="31"/>
    </row>
    <row r="37" spans="19:31" ht="12">
      <c r="S37" s="1" t="s">
        <v>46</v>
      </c>
      <c r="AE37" s="3"/>
    </row>
    <row r="38" spans="19:31" ht="12">
      <c r="S38" s="1" t="s">
        <v>47</v>
      </c>
      <c r="AE38" s="3"/>
    </row>
    <row r="39" ht="12">
      <c r="S39" s="1" t="s">
        <v>48</v>
      </c>
    </row>
    <row r="40" ht="12">
      <c r="S40" s="1" t="s">
        <v>49</v>
      </c>
    </row>
  </sheetData>
  <mergeCells count="1">
    <mergeCell ref="R3:S3"/>
  </mergeCells>
  <printOptions/>
  <pageMargins left="0.7875" right="0.7875" top="0.7875" bottom="0.7875" header="0.5" footer="0.5"/>
  <pageSetup fitToHeight="0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40"/>
  <sheetViews>
    <sheetView showGridLines="0" workbookViewId="0" topLeftCell="A1">
      <selection activeCell="M28" sqref="M28"/>
    </sheetView>
  </sheetViews>
  <sheetFormatPr defaultColWidth="9.140625" defaultRowHeight="12.75"/>
  <cols>
    <col min="1" max="1" width="3.00390625" style="1" customWidth="1"/>
    <col min="2" max="2" width="2.28125" style="1" customWidth="1"/>
    <col min="3" max="4" width="2.00390625" style="1" customWidth="1"/>
    <col min="5" max="5" width="2.421875" style="1" customWidth="1"/>
    <col min="6" max="7" width="2.00390625" style="1" customWidth="1"/>
    <col min="8" max="8" width="2.57421875" style="1" customWidth="1"/>
    <col min="9" max="10" width="2.00390625" style="1" customWidth="1"/>
    <col min="11" max="11" width="4.00390625" style="1" customWidth="1"/>
    <col min="12" max="13" width="9.00390625" style="0" customWidth="1"/>
    <col min="14" max="14" width="3.28125" style="1" customWidth="1"/>
    <col min="15" max="16" width="5.57421875" style="1" customWidth="1"/>
    <col min="17" max="17" width="3.8515625" style="1" customWidth="1"/>
    <col min="18" max="18" width="7.28125" style="1" customWidth="1"/>
    <col min="19" max="19" width="6.7109375" style="1" customWidth="1"/>
    <col min="20" max="20" width="5.7109375" style="1" customWidth="1"/>
    <col min="21" max="24" width="5.57421875" style="1" customWidth="1"/>
    <col min="25" max="28" width="6.00390625" style="1" customWidth="1"/>
    <col min="29" max="29" width="11.57421875" style="1" customWidth="1"/>
    <col min="30" max="30" width="7.140625" style="1" customWidth="1"/>
    <col min="31" max="31" width="7.57421875" style="1" customWidth="1"/>
    <col min="32" max="37" width="9.00390625" style="0" customWidth="1"/>
    <col min="38" max="39" width="10.00390625" style="1" customWidth="1"/>
    <col min="40" max="256" width="9.00390625" style="0" customWidth="1"/>
  </cols>
  <sheetData>
    <row r="1" spans="20:28" ht="12">
      <c r="T1" s="1" t="s">
        <v>50</v>
      </c>
      <c r="U1" s="1">
        <v>5.680525020655946E-06</v>
      </c>
      <c r="V1" s="1">
        <v>0.23540134243338925</v>
      </c>
      <c r="W1" s="1">
        <v>0.09999659162455277</v>
      </c>
      <c r="X1" s="1">
        <v>0.11459638541703734</v>
      </c>
      <c r="Y1" s="1">
        <v>0.29999772785042655</v>
      </c>
      <c r="Z1" s="1">
        <v>0.11459524919116353</v>
      </c>
      <c r="AA1" s="1">
        <v>1.951544311402006E-34</v>
      </c>
      <c r="AB1" s="1">
        <v>0.1354070229584099</v>
      </c>
    </row>
    <row r="2" spans="20:28" ht="12">
      <c r="T2" s="1" t="s">
        <v>51</v>
      </c>
      <c r="U2" s="3">
        <v>111</v>
      </c>
      <c r="V2" s="3">
        <v>112</v>
      </c>
      <c r="W2" s="3">
        <v>121</v>
      </c>
      <c r="X2" s="3">
        <v>122</v>
      </c>
      <c r="Y2" s="3">
        <v>211</v>
      </c>
      <c r="Z2" s="3">
        <v>212</v>
      </c>
      <c r="AA2" s="3">
        <v>221</v>
      </c>
      <c r="AB2" s="3">
        <v>222</v>
      </c>
    </row>
    <row r="3" spans="18:19" ht="12">
      <c r="R3" s="4" t="s">
        <v>52</v>
      </c>
      <c r="S3" s="4"/>
    </row>
    <row r="4" spans="12:31" ht="12">
      <c r="L4" s="1" t="s">
        <v>53</v>
      </c>
      <c r="M4" s="1" t="s">
        <v>54</v>
      </c>
      <c r="N4" s="1"/>
      <c r="O4" s="1" t="s">
        <v>55</v>
      </c>
      <c r="P4" s="1" t="s">
        <v>56</v>
      </c>
      <c r="Q4" s="1"/>
      <c r="R4" s="1" t="s">
        <v>57</v>
      </c>
      <c r="S4" s="1" t="s">
        <v>58</v>
      </c>
      <c r="T4" s="1"/>
      <c r="U4" s="3">
        <v>111</v>
      </c>
      <c r="V4" s="3">
        <v>112</v>
      </c>
      <c r="W4" s="3">
        <v>121</v>
      </c>
      <c r="X4" s="3">
        <v>122</v>
      </c>
      <c r="Y4" s="3">
        <v>211</v>
      </c>
      <c r="Z4" s="3">
        <v>212</v>
      </c>
      <c r="AA4" s="3">
        <v>221</v>
      </c>
      <c r="AB4" s="3">
        <v>222</v>
      </c>
      <c r="AC4" s="1"/>
      <c r="AD4" s="3" t="s">
        <v>59</v>
      </c>
      <c r="AE4" s="3" t="s">
        <v>60</v>
      </c>
    </row>
    <row r="5" spans="1:32" ht="12">
      <c r="A5" s="1">
        <v>1</v>
      </c>
      <c r="B5" s="1"/>
      <c r="C5" s="1">
        <v>1</v>
      </c>
      <c r="D5" s="1">
        <v>1</v>
      </c>
      <c r="E5" s="1"/>
      <c r="F5" s="1">
        <v>1</v>
      </c>
      <c r="G5" s="1">
        <v>2</v>
      </c>
      <c r="H5" s="1"/>
      <c r="I5" s="1">
        <v>1</v>
      </c>
      <c r="J5" s="1">
        <v>2</v>
      </c>
      <c r="K5" s="1"/>
      <c r="L5" s="1" t="s">
        <v>61</v>
      </c>
      <c r="M5" s="1" t="s">
        <v>62</v>
      </c>
      <c r="N5" s="1"/>
      <c r="O5" s="2">
        <f>2*U1*X1</f>
        <v>1.3019352692764257E-06</v>
      </c>
      <c r="P5" s="2">
        <f>2*W1*V1</f>
        <v>0.04707866381436626</v>
      </c>
      <c r="Q5" s="2"/>
      <c r="R5" s="2">
        <f>O5/SUM(O5:P5)</f>
        <v>2.7653700433851833E-05</v>
      </c>
      <c r="S5" s="2">
        <f>P5/SUM(O5:P5)</f>
        <v>0.9999723462995662</v>
      </c>
      <c r="T5" s="1"/>
      <c r="U5" s="9">
        <f>R5</f>
        <v>2.7653700433851833E-05</v>
      </c>
      <c r="V5" s="11">
        <f>S5</f>
        <v>0.9999723462995662</v>
      </c>
      <c r="W5" s="11">
        <f>S5</f>
        <v>0.9999723462995662</v>
      </c>
      <c r="X5" s="11">
        <f>R5</f>
        <v>2.7653700433851833E-05</v>
      </c>
      <c r="Y5" s="11"/>
      <c r="Z5" s="11"/>
      <c r="AA5" s="11"/>
      <c r="AB5" s="10"/>
      <c r="AC5" s="2"/>
      <c r="AD5" s="12">
        <f>R5*(2*U17*X17)+S5*(2*W17*V17)</f>
        <v>0.04707978580890951</v>
      </c>
      <c r="AE5" s="12">
        <f aca="true" t="shared" si="0" ref="AE5:AE14">-LN(AD5)</f>
        <v>3.0559115461138022</v>
      </c>
      <c r="AF5" s="1">
        <f aca="true" t="shared" si="1" ref="AF5:AF14">LOG10(AD5)</f>
        <v>-1.327165521661659</v>
      </c>
    </row>
    <row r="6" spans="1:32" ht="12">
      <c r="A6" s="1">
        <v>2</v>
      </c>
      <c r="B6" s="1"/>
      <c r="C6" s="1">
        <v>1</v>
      </c>
      <c r="D6" s="1">
        <v>2</v>
      </c>
      <c r="E6" s="1"/>
      <c r="F6" s="1">
        <v>1</v>
      </c>
      <c r="G6" s="1">
        <v>1</v>
      </c>
      <c r="H6" s="1"/>
      <c r="I6" s="1">
        <v>1</v>
      </c>
      <c r="J6" s="1">
        <v>2</v>
      </c>
      <c r="K6" s="1"/>
      <c r="L6" s="1" t="s">
        <v>63</v>
      </c>
      <c r="M6" s="1" t="s">
        <v>64</v>
      </c>
      <c r="N6" s="1"/>
      <c r="O6" s="2">
        <f>2*U1*Z1</f>
        <v>1.301922360557415E-06</v>
      </c>
      <c r="P6" s="2">
        <f>2*V1*Y1</f>
        <v>0.14123973572591395</v>
      </c>
      <c r="Q6" s="2"/>
      <c r="R6" s="2">
        <f>O6/SUM(O6:P6)</f>
        <v>9.217734323076323E-06</v>
      </c>
      <c r="S6" s="2">
        <f>P6/SUM(O6:P6)</f>
        <v>0.999990782265677</v>
      </c>
      <c r="T6" s="1"/>
      <c r="U6" s="15">
        <f>R6</f>
        <v>9.217734323076323E-06</v>
      </c>
      <c r="V6" s="2">
        <f>S6</f>
        <v>0.999990782265677</v>
      </c>
      <c r="W6" s="2"/>
      <c r="X6" s="2"/>
      <c r="Y6" s="2">
        <f>S6</f>
        <v>0.999990782265677</v>
      </c>
      <c r="Z6" s="2">
        <f>R6</f>
        <v>9.217734323076323E-06</v>
      </c>
      <c r="AA6" s="2"/>
      <c r="AB6" s="16"/>
      <c r="AC6" s="2"/>
      <c r="AD6" s="12">
        <f>R6*(2*U17*Z17)+S6*(2*V17*Y17)</f>
        <v>0.14124348031928524</v>
      </c>
      <c r="AE6" s="12">
        <f t="shared" si="0"/>
        <v>1.957270067052464</v>
      </c>
      <c r="AF6" s="1">
        <f t="shared" si="1"/>
        <v>-0.8500315897152929</v>
      </c>
    </row>
    <row r="7" spans="1:32" ht="12">
      <c r="A7" s="1">
        <v>3</v>
      </c>
      <c r="B7" s="1"/>
      <c r="C7" s="1">
        <v>2</v>
      </c>
      <c r="D7" s="1">
        <v>2</v>
      </c>
      <c r="E7" s="1"/>
      <c r="F7" s="1">
        <v>1</v>
      </c>
      <c r="G7" s="1">
        <v>1</v>
      </c>
      <c r="H7" s="1"/>
      <c r="I7" s="1">
        <v>1</v>
      </c>
      <c r="J7" s="1">
        <v>2</v>
      </c>
      <c r="K7" s="1"/>
      <c r="L7" s="1" t="s">
        <v>65</v>
      </c>
      <c r="N7" s="1"/>
      <c r="O7" s="2">
        <f>2*Y1*Z1</f>
        <v>0.06875662875960498</v>
      </c>
      <c r="P7" s="2"/>
      <c r="Q7" s="2"/>
      <c r="R7" s="2">
        <v>1</v>
      </c>
      <c r="S7" s="2"/>
      <c r="U7" s="15"/>
      <c r="V7" s="2"/>
      <c r="W7" s="2"/>
      <c r="X7" s="2"/>
      <c r="Y7" s="2">
        <v>1</v>
      </c>
      <c r="Z7" s="2">
        <v>1</v>
      </c>
      <c r="AA7" s="2"/>
      <c r="AB7" s="16"/>
      <c r="AC7" s="2"/>
      <c r="AD7" s="12">
        <f>2*Y17*Z17</f>
        <v>0.0687537428788389</v>
      </c>
      <c r="AE7" s="12">
        <f t="shared" si="0"/>
        <v>2.677224102043341</v>
      </c>
      <c r="AF7" s="1">
        <f t="shared" si="1"/>
        <v>-1.1627036543358114</v>
      </c>
    </row>
    <row r="8" spans="1:39" ht="12">
      <c r="A8" s="1">
        <v>4</v>
      </c>
      <c r="B8" s="1"/>
      <c r="C8" s="1">
        <v>1</v>
      </c>
      <c r="D8" s="1">
        <v>2</v>
      </c>
      <c r="E8" s="1"/>
      <c r="F8" s="1">
        <v>1</v>
      </c>
      <c r="G8" s="1">
        <v>2</v>
      </c>
      <c r="H8" s="1"/>
      <c r="I8" s="1">
        <v>1</v>
      </c>
      <c r="J8" s="1">
        <v>1</v>
      </c>
      <c r="K8" s="1"/>
      <c r="L8" s="1" t="s">
        <v>66</v>
      </c>
      <c r="M8" s="1" t="s">
        <v>67</v>
      </c>
      <c r="N8" s="1"/>
      <c r="O8" s="2">
        <f>2*U1*AA1</f>
        <v>2.217159257967575E-39</v>
      </c>
      <c r="P8" s="2">
        <f>2*W1*Y1</f>
        <v>0.05999750056030565</v>
      </c>
      <c r="Q8" s="2"/>
      <c r="R8" s="2">
        <f>O8/SUM(O8:P8)</f>
        <v>3.6954193712436874E-38</v>
      </c>
      <c r="S8" s="2">
        <f>P8/SUM(O8:P8)</f>
        <v>1</v>
      </c>
      <c r="T8" s="1"/>
      <c r="U8" s="15">
        <f>R8</f>
        <v>3.6954193712436874E-38</v>
      </c>
      <c r="V8" s="2"/>
      <c r="W8" s="2">
        <f>S8</f>
        <v>1</v>
      </c>
      <c r="X8" s="2"/>
      <c r="Y8" s="2">
        <f>S8</f>
        <v>1</v>
      </c>
      <c r="Z8" s="2"/>
      <c r="AA8" s="2">
        <f>R8</f>
        <v>3.6954193712436874E-38</v>
      </c>
      <c r="AB8" s="16"/>
      <c r="AC8" s="2"/>
      <c r="AD8" s="12">
        <f>R8*(2*U17*AA17)+S8*(2*W17*Y17)</f>
        <v>0.05999898603684956</v>
      </c>
      <c r="AE8" s="12">
        <f t="shared" si="0"/>
        <v>2.8134276162886733</v>
      </c>
      <c r="AF8" s="1">
        <f t="shared" si="1"/>
        <v>-1.22185608898839</v>
      </c>
      <c r="AL8" s="17"/>
      <c r="AM8" s="17"/>
    </row>
    <row r="9" spans="1:39" ht="12">
      <c r="A9" s="1">
        <v>5</v>
      </c>
      <c r="B9" s="1"/>
      <c r="C9" s="1">
        <v>1</v>
      </c>
      <c r="D9" s="1">
        <v>2</v>
      </c>
      <c r="E9" s="1"/>
      <c r="F9" s="1">
        <v>1</v>
      </c>
      <c r="G9" s="1">
        <v>1</v>
      </c>
      <c r="H9" s="1"/>
      <c r="I9" s="1">
        <v>1</v>
      </c>
      <c r="J9" s="1">
        <v>2</v>
      </c>
      <c r="K9" s="1"/>
      <c r="L9" s="1" t="s">
        <v>68</v>
      </c>
      <c r="M9" s="1" t="s">
        <v>69</v>
      </c>
      <c r="N9" s="1"/>
      <c r="O9" s="2">
        <f>2*U1*Z1</f>
        <v>1.301922360557415E-06</v>
      </c>
      <c r="P9" s="2">
        <f>2*V1*Y1</f>
        <v>0.14123973572591395</v>
      </c>
      <c r="Q9" s="2"/>
      <c r="R9" s="2">
        <f>O9/SUM(O9:P9)</f>
        <v>9.217734323076323E-06</v>
      </c>
      <c r="S9" s="2">
        <f>P9/SUM(O9:P9)</f>
        <v>0.999990782265677</v>
      </c>
      <c r="T9" s="1"/>
      <c r="U9" s="15">
        <f>R9</f>
        <v>9.217734323076323E-06</v>
      </c>
      <c r="V9" s="2">
        <f>S9</f>
        <v>0.999990782265677</v>
      </c>
      <c r="W9" s="2"/>
      <c r="X9" s="2"/>
      <c r="Y9" s="2">
        <f>S9</f>
        <v>0.999990782265677</v>
      </c>
      <c r="Z9" s="2">
        <f>R9</f>
        <v>9.217734323076323E-06</v>
      </c>
      <c r="AA9" s="2"/>
      <c r="AB9" s="16"/>
      <c r="AC9" s="2"/>
      <c r="AD9" s="12">
        <f>R9*(2*U17*Z17)+S9*(2*V17*Y17)</f>
        <v>0.14124348031928524</v>
      </c>
      <c r="AE9" s="12">
        <f t="shared" si="0"/>
        <v>1.957270067052464</v>
      </c>
      <c r="AF9" s="1">
        <f t="shared" si="1"/>
        <v>-0.8500315897152929</v>
      </c>
      <c r="AL9" s="17"/>
      <c r="AM9" s="17"/>
    </row>
    <row r="10" spans="1:39" ht="12">
      <c r="A10" s="1">
        <v>6</v>
      </c>
      <c r="B10" s="1"/>
      <c r="C10" s="1">
        <v>1</v>
      </c>
      <c r="D10" s="1">
        <v>1</v>
      </c>
      <c r="E10" s="1"/>
      <c r="F10" s="1">
        <v>2</v>
      </c>
      <c r="G10" s="1">
        <v>2</v>
      </c>
      <c r="H10" s="1"/>
      <c r="I10" s="1">
        <v>2</v>
      </c>
      <c r="J10" s="1">
        <v>2</v>
      </c>
      <c r="K10" s="1"/>
      <c r="L10" s="1" t="s">
        <v>70</v>
      </c>
      <c r="N10" s="1"/>
      <c r="O10" s="2">
        <f>X1^2</f>
        <v>0.01313233155065017</v>
      </c>
      <c r="P10" s="2"/>
      <c r="Q10" s="2"/>
      <c r="R10" s="2">
        <v>1</v>
      </c>
      <c r="S10" s="2"/>
      <c r="U10" s="15"/>
      <c r="V10" s="2"/>
      <c r="W10" s="2"/>
      <c r="X10" s="2">
        <v>2</v>
      </c>
      <c r="Y10" s="2"/>
      <c r="Z10" s="2"/>
      <c r="AA10" s="2"/>
      <c r="AB10" s="16"/>
      <c r="AC10" s="2"/>
      <c r="AD10" s="12">
        <f>X17^2</f>
        <v>0.01313095621133492</v>
      </c>
      <c r="AE10" s="12">
        <f t="shared" si="0"/>
        <v>4.3327827668656145</v>
      </c>
      <c r="AF10" s="1">
        <f t="shared" si="1"/>
        <v>-1.88170364693524</v>
      </c>
      <c r="AL10" s="17"/>
      <c r="AM10" s="17"/>
    </row>
    <row r="11" spans="1:39" ht="12">
      <c r="A11" s="1">
        <v>7</v>
      </c>
      <c r="B11" s="1"/>
      <c r="C11" s="1">
        <v>1</v>
      </c>
      <c r="D11" s="1">
        <v>2</v>
      </c>
      <c r="E11" s="1"/>
      <c r="F11" s="1">
        <v>1</v>
      </c>
      <c r="G11" s="1">
        <v>1</v>
      </c>
      <c r="H11" s="1"/>
      <c r="I11" s="1">
        <v>2</v>
      </c>
      <c r="J11" s="1">
        <v>2</v>
      </c>
      <c r="K11" s="1"/>
      <c r="L11" s="1" t="s">
        <v>71</v>
      </c>
      <c r="N11" s="1"/>
      <c r="O11" s="2">
        <f>2*V1*Z1</f>
        <v>0.05395175099217732</v>
      </c>
      <c r="P11" s="2"/>
      <c r="Q11" s="2"/>
      <c r="R11" s="2">
        <v>1</v>
      </c>
      <c r="S11" s="2"/>
      <c r="U11" s="15"/>
      <c r="V11" s="2">
        <v>1</v>
      </c>
      <c r="W11" s="2"/>
      <c r="X11" s="2"/>
      <c r="Y11" s="2"/>
      <c r="Z11" s="2">
        <f>R11</f>
        <v>1</v>
      </c>
      <c r="AA11" s="2"/>
      <c r="AB11" s="16"/>
      <c r="AC11" s="2"/>
      <c r="AD11" s="12">
        <f>2*V17*Z17</f>
        <v>0.05395092844336373</v>
      </c>
      <c r="AE11" s="12">
        <f t="shared" si="0"/>
        <v>2.9196803780958827</v>
      </c>
      <c r="AF11" s="1">
        <f t="shared" si="1"/>
        <v>-1.2680010771282417</v>
      </c>
      <c r="AL11" s="17"/>
      <c r="AM11" s="17"/>
    </row>
    <row r="12" spans="1:39" ht="12">
      <c r="A12" s="1">
        <v>8</v>
      </c>
      <c r="B12" s="1"/>
      <c r="C12" s="1">
        <v>2</v>
      </c>
      <c r="D12" s="1">
        <v>2</v>
      </c>
      <c r="E12" s="1"/>
      <c r="F12" s="1">
        <v>1</v>
      </c>
      <c r="G12" s="1">
        <v>1</v>
      </c>
      <c r="H12" s="1"/>
      <c r="I12" s="1">
        <v>1</v>
      </c>
      <c r="J12" s="1">
        <v>1</v>
      </c>
      <c r="K12" s="1"/>
      <c r="L12" s="1" t="s">
        <v>72</v>
      </c>
      <c r="N12" s="1"/>
      <c r="O12" s="2">
        <f>Y1^2</f>
        <v>0.08999863671541859</v>
      </c>
      <c r="P12" s="2"/>
      <c r="Q12" s="2"/>
      <c r="R12" s="2">
        <v>1</v>
      </c>
      <c r="S12" s="2"/>
      <c r="U12" s="15"/>
      <c r="V12" s="2"/>
      <c r="W12" s="2"/>
      <c r="X12" s="2"/>
      <c r="Y12" s="2">
        <v>2</v>
      </c>
      <c r="Z12" s="2"/>
      <c r="AA12" s="2"/>
      <c r="AB12" s="16"/>
      <c r="AC12" s="2"/>
      <c r="AD12" s="12">
        <f>Y17^2</f>
        <v>0.08999944693679028</v>
      </c>
      <c r="AE12" s="12">
        <f t="shared" si="0"/>
        <v>2.407951753817528</v>
      </c>
      <c r="AF12" s="1">
        <f t="shared" si="1"/>
        <v>-1.04576015937221</v>
      </c>
      <c r="AL12" s="17"/>
      <c r="AM12" s="17"/>
    </row>
    <row r="13" spans="1:39" ht="12">
      <c r="A13" s="1">
        <v>9</v>
      </c>
      <c r="B13" s="1"/>
      <c r="C13" s="1">
        <v>1</v>
      </c>
      <c r="D13" s="1">
        <v>2</v>
      </c>
      <c r="E13" s="1"/>
      <c r="F13" s="1">
        <v>1</v>
      </c>
      <c r="G13" s="1">
        <v>2</v>
      </c>
      <c r="H13" s="1"/>
      <c r="I13" s="1">
        <v>2</v>
      </c>
      <c r="J13" s="1">
        <v>2</v>
      </c>
      <c r="K13" s="1"/>
      <c r="L13" s="1" t="s">
        <v>73</v>
      </c>
      <c r="M13" s="1" t="s">
        <v>74</v>
      </c>
      <c r="N13" s="1"/>
      <c r="O13" s="2">
        <f>2*V1*AB1</f>
        <v>0.0637499899586369</v>
      </c>
      <c r="P13" s="2">
        <f>2*X1*Z1</f>
        <v>0.026264402686544026</v>
      </c>
      <c r="Q13" s="2"/>
      <c r="R13" s="2">
        <f>O13/SUM(O13:P13)</f>
        <v>0.7082199644442068</v>
      </c>
      <c r="S13" s="2">
        <f>P13/SUM(O13:P13)</f>
        <v>0.2917800355557933</v>
      </c>
      <c r="U13" s="15"/>
      <c r="V13" s="2">
        <f>R13</f>
        <v>0.7082199644442068</v>
      </c>
      <c r="W13" s="2"/>
      <c r="X13" s="2">
        <f>S13</f>
        <v>0.2917800355557933</v>
      </c>
      <c r="Y13" s="2"/>
      <c r="Z13" s="2">
        <f>S13</f>
        <v>0.2917800355557933</v>
      </c>
      <c r="AA13" s="2"/>
      <c r="AB13" s="16">
        <f>R13</f>
        <v>0.7082199644442068</v>
      </c>
      <c r="AC13" s="2"/>
      <c r="AD13" s="12">
        <f>R13*(2*V17*AB17)+S13*(2*X17*Z17)</f>
        <v>0.05281442201707009</v>
      </c>
      <c r="AE13" s="12">
        <f t="shared" si="0"/>
        <v>2.940970981304333</v>
      </c>
      <c r="AF13" s="1">
        <f t="shared" si="1"/>
        <v>-1.2772474686180633</v>
      </c>
      <c r="AL13" s="17"/>
      <c r="AM13" s="17"/>
    </row>
    <row r="14" spans="1:39" ht="12">
      <c r="A14" s="1">
        <v>10</v>
      </c>
      <c r="B14" s="1"/>
      <c r="C14" s="1">
        <v>2</v>
      </c>
      <c r="D14" s="1">
        <v>2</v>
      </c>
      <c r="E14" s="1"/>
      <c r="F14" s="1">
        <v>2</v>
      </c>
      <c r="G14" s="1">
        <v>2</v>
      </c>
      <c r="H14" s="1"/>
      <c r="I14" s="1">
        <v>2</v>
      </c>
      <c r="J14" s="1">
        <v>2</v>
      </c>
      <c r="K14" s="1"/>
      <c r="L14" s="1" t="s">
        <v>75</v>
      </c>
      <c r="N14" s="1"/>
      <c r="O14" s="2">
        <f>AB1^2</f>
        <v>0.018335061866459345</v>
      </c>
      <c r="P14" s="2"/>
      <c r="Q14" s="2"/>
      <c r="R14" s="2">
        <v>1</v>
      </c>
      <c r="S14" s="2"/>
      <c r="U14" s="22"/>
      <c r="V14" s="24"/>
      <c r="W14" s="24"/>
      <c r="X14" s="24"/>
      <c r="Y14" s="24"/>
      <c r="Z14" s="24"/>
      <c r="AA14" s="24"/>
      <c r="AB14" s="23">
        <v>2</v>
      </c>
      <c r="AC14" s="2"/>
      <c r="AD14" s="12">
        <f>AB17^2</f>
        <v>0.01833613843953545</v>
      </c>
      <c r="AE14" s="12">
        <f t="shared" si="0"/>
        <v>3.9988813883291257</v>
      </c>
      <c r="AF14" s="1">
        <f t="shared" si="1"/>
        <v>-1.736692120736954</v>
      </c>
      <c r="AL14" s="17"/>
      <c r="AM14" s="17"/>
    </row>
    <row r="15" spans="21:39" ht="12">
      <c r="U15" s="2"/>
      <c r="V15" s="2"/>
      <c r="W15" s="2"/>
      <c r="X15" s="2"/>
      <c r="Y15" s="2"/>
      <c r="Z15" s="2"/>
      <c r="AA15" s="2"/>
      <c r="AB15" s="2"/>
      <c r="AC15" s="25" t="s">
        <v>76</v>
      </c>
      <c r="AE15" s="12"/>
      <c r="AL15" s="17"/>
      <c r="AM15" s="17"/>
    </row>
    <row r="16" spans="19:39" ht="12">
      <c r="S16" s="1" t="s">
        <v>77</v>
      </c>
      <c r="T16" s="1"/>
      <c r="U16" s="2">
        <f aca="true" t="shared" si="2" ref="U16:AB16">SUM(U5:U14)</f>
        <v>4.608916908000448E-05</v>
      </c>
      <c r="V16" s="2">
        <f t="shared" si="2"/>
        <v>4.708173875275127</v>
      </c>
      <c r="W16" s="2">
        <f t="shared" si="2"/>
        <v>1.9999723462995662</v>
      </c>
      <c r="X16" s="2">
        <f t="shared" si="2"/>
        <v>2.291807689256227</v>
      </c>
      <c r="Y16" s="2">
        <f t="shared" si="2"/>
        <v>5.999981564531353</v>
      </c>
      <c r="Z16" s="2">
        <f t="shared" si="2"/>
        <v>2.2917984710244395</v>
      </c>
      <c r="AA16" s="2">
        <f t="shared" si="2"/>
        <v>3.6954193712436874E-38</v>
      </c>
      <c r="AB16" s="2">
        <f t="shared" si="2"/>
        <v>2.708219964444207</v>
      </c>
      <c r="AC16" s="2">
        <f>SUM(U16:AB16)</f>
        <v>20</v>
      </c>
      <c r="AD16" s="1"/>
      <c r="AE16" s="26">
        <f>SUM(AE5:AE14)</f>
        <v>29.061370666963224</v>
      </c>
      <c r="AF16" s="26">
        <f>SUM(AF5:AF14)</f>
        <v>-12.621192917207154</v>
      </c>
      <c r="AL16" s="17"/>
      <c r="AM16" s="17"/>
    </row>
    <row r="17" spans="19:39" ht="12">
      <c r="S17" s="1" t="s">
        <v>78</v>
      </c>
      <c r="T17" s="1"/>
      <c r="U17" s="30">
        <f aca="true" t="shared" si="3" ref="U17:AB17">U16/$AC16</f>
        <v>2.304458454000224E-06</v>
      </c>
      <c r="V17" s="30">
        <f t="shared" si="3"/>
        <v>0.23540869376375637</v>
      </c>
      <c r="W17" s="30">
        <f t="shared" si="3"/>
        <v>0.0999986173149783</v>
      </c>
      <c r="X17" s="30">
        <f t="shared" si="3"/>
        <v>0.11459038446281136</v>
      </c>
      <c r="Y17" s="30">
        <f t="shared" si="3"/>
        <v>0.2999990782265677</v>
      </c>
      <c r="Z17" s="30">
        <f t="shared" si="3"/>
        <v>0.11458992355122197</v>
      </c>
      <c r="AA17" s="30">
        <f t="shared" si="3"/>
        <v>1.8477096856218438E-39</v>
      </c>
      <c r="AB17" s="30">
        <f t="shared" si="3"/>
        <v>0.13541099822221034</v>
      </c>
      <c r="AC17" s="2">
        <f>SUM(U17:AB17)</f>
        <v>1</v>
      </c>
      <c r="AL17" s="17"/>
      <c r="AM17" s="17"/>
    </row>
    <row r="18" spans="21:29" ht="12">
      <c r="U18" s="2"/>
      <c r="V18" s="2"/>
      <c r="W18" s="2"/>
      <c r="X18" s="2"/>
      <c r="Y18" s="2"/>
      <c r="Z18" s="2"/>
      <c r="AA18" s="2"/>
      <c r="AB18" s="2"/>
      <c r="AC18" s="2"/>
    </row>
    <row r="19" spans="21:31" ht="12">
      <c r="U19" s="3">
        <v>111</v>
      </c>
      <c r="V19" s="3">
        <v>112</v>
      </c>
      <c r="W19" s="3">
        <v>121</v>
      </c>
      <c r="X19" s="3">
        <v>122</v>
      </c>
      <c r="Y19" s="3">
        <v>211</v>
      </c>
      <c r="Z19" s="3">
        <v>212</v>
      </c>
      <c r="AA19" s="3">
        <v>221</v>
      </c>
      <c r="AB19" s="3">
        <v>222</v>
      </c>
      <c r="AC19" s="1"/>
      <c r="AD19" s="18" t="s">
        <v>79</v>
      </c>
      <c r="AE19" s="1"/>
    </row>
    <row r="20" spans="19:31" ht="12">
      <c r="S20" s="1" t="s">
        <v>80</v>
      </c>
      <c r="T20" s="1"/>
      <c r="U20" s="2">
        <f aca="true" t="shared" si="4" ref="U20:AB20">1/8</f>
        <v>0.125</v>
      </c>
      <c r="V20" s="2">
        <f t="shared" si="4"/>
        <v>0.125</v>
      </c>
      <c r="W20" s="2">
        <f t="shared" si="4"/>
        <v>0.125</v>
      </c>
      <c r="X20" s="2">
        <f t="shared" si="4"/>
        <v>0.125</v>
      </c>
      <c r="Y20" s="2">
        <f t="shared" si="4"/>
        <v>0.125</v>
      </c>
      <c r="Z20" s="2">
        <f t="shared" si="4"/>
        <v>0.125</v>
      </c>
      <c r="AA20" s="2">
        <f t="shared" si="4"/>
        <v>0.125</v>
      </c>
      <c r="AB20" s="2">
        <f t="shared" si="4"/>
        <v>0.125</v>
      </c>
      <c r="AC20" s="2"/>
      <c r="AD20" s="1">
        <v>35.49489060218351</v>
      </c>
      <c r="AE20" s="1"/>
    </row>
    <row r="21" spans="19:31" ht="12">
      <c r="S21" s="1" t="s">
        <v>81</v>
      </c>
      <c r="T21" s="1"/>
      <c r="U21" s="2">
        <v>0.1</v>
      </c>
      <c r="V21" s="2">
        <v>0.15</v>
      </c>
      <c r="W21" s="2">
        <v>0.05</v>
      </c>
      <c r="X21" s="2">
        <v>0.15</v>
      </c>
      <c r="Y21" s="2">
        <v>0.225</v>
      </c>
      <c r="Z21" s="2">
        <v>0.175</v>
      </c>
      <c r="AA21" s="2">
        <v>0.025</v>
      </c>
      <c r="AB21" s="2">
        <v>0.125</v>
      </c>
      <c r="AC21" s="2"/>
      <c r="AD21" s="1">
        <v>32.24309178422746</v>
      </c>
      <c r="AE21" s="1"/>
    </row>
    <row r="22" spans="19:31" ht="12">
      <c r="S22" s="1" t="s">
        <v>82</v>
      </c>
      <c r="T22" s="1"/>
      <c r="U22" s="1">
        <v>0.07657058388765704</v>
      </c>
      <c r="V22" s="1">
        <v>0.15335365853658534</v>
      </c>
      <c r="W22" s="1">
        <v>0.05757575757575756</v>
      </c>
      <c r="X22" s="1">
        <v>0.1625</v>
      </c>
      <c r="Y22" s="1">
        <v>0.25676274944567623</v>
      </c>
      <c r="Z22" s="1">
        <v>0.16331300813008126</v>
      </c>
      <c r="AA22" s="1">
        <v>0.009090909090909089</v>
      </c>
      <c r="AB22" s="1">
        <v>0.1208333333333333</v>
      </c>
      <c r="AC22" s="1"/>
      <c r="AD22" s="1">
        <v>31.51430400723501</v>
      </c>
      <c r="AE22" s="1"/>
    </row>
    <row r="23" spans="19:31" ht="12">
      <c r="S23" s="1" t="s">
        <v>83</v>
      </c>
      <c r="T23" s="1"/>
      <c r="U23" s="1">
        <v>0.05559835519622854</v>
      </c>
      <c r="V23" s="1">
        <v>0.16720791434549548</v>
      </c>
      <c r="W23" s="1">
        <v>0.06850506970544534</v>
      </c>
      <c r="X23" s="1">
        <v>0.15868866075283064</v>
      </c>
      <c r="Y23" s="1">
        <v>0.2736481160306987</v>
      </c>
      <c r="Z23" s="1">
        <v>0.15354561442757728</v>
      </c>
      <c r="AA23" s="1">
        <v>0.002248459067627398</v>
      </c>
      <c r="AB23" s="1">
        <v>0.12055781047409661</v>
      </c>
      <c r="AC23" s="1"/>
      <c r="AD23" s="1">
        <v>30.88136641868283</v>
      </c>
      <c r="AE23" s="1"/>
    </row>
    <row r="24" spans="19:31" ht="12">
      <c r="S24" s="1" t="s">
        <v>84</v>
      </c>
      <c r="T24" s="1"/>
      <c r="U24" s="1">
        <v>0.03781024805874726</v>
      </c>
      <c r="V24" s="1">
        <v>0.1851583620236613</v>
      </c>
      <c r="W24" s="1">
        <v>0.07791347572239538</v>
      </c>
      <c r="X24" s="1">
        <v>0.14911791419519604</v>
      </c>
      <c r="Y24" s="1">
        <v>0.2839450572080698</v>
      </c>
      <c r="Z24" s="1">
        <v>0.14308633270952165</v>
      </c>
      <c r="AA24" s="1">
        <v>0.00033121901078757396</v>
      </c>
      <c r="AB24" s="1">
        <v>0.122637391071621</v>
      </c>
      <c r="AC24" s="1"/>
      <c r="AD24" s="1">
        <v>30.24948312585794</v>
      </c>
      <c r="AE24" s="1"/>
    </row>
    <row r="25" spans="19:31" ht="12">
      <c r="S25" s="1" t="s">
        <v>85</v>
      </c>
      <c r="T25" s="1"/>
      <c r="U25" s="1">
        <v>0.023408661661573783</v>
      </c>
      <c r="V25" s="1">
        <v>0.20239759873823723</v>
      </c>
      <c r="W25" s="1">
        <v>0.08592157224584814</v>
      </c>
      <c r="X25" s="1">
        <v>0.13827216735434086</v>
      </c>
      <c r="Y25" s="1">
        <v>0.2906414781006717</v>
      </c>
      <c r="Z25" s="1">
        <v>0.13355226149951732</v>
      </c>
      <c r="AA25" s="1">
        <v>2.8287991906422452E-05</v>
      </c>
      <c r="AB25" s="1">
        <v>0.1257779724079046</v>
      </c>
      <c r="AC25" s="1"/>
      <c r="AD25" s="1">
        <v>29.73572236954612</v>
      </c>
      <c r="AE25" s="1"/>
    </row>
    <row r="26" spans="19:31" ht="12">
      <c r="S26" s="1" t="s">
        <v>86</v>
      </c>
      <c r="T26" s="1"/>
      <c r="U26" s="1">
        <v>0.023408661661573783</v>
      </c>
      <c r="V26" s="1">
        <v>0.20239759873823723</v>
      </c>
      <c r="W26" s="1">
        <v>0.08592157224584814</v>
      </c>
      <c r="X26" s="1">
        <v>0.13827216735434086</v>
      </c>
      <c r="Y26" s="1">
        <v>0.2906414781006717</v>
      </c>
      <c r="Z26" s="1">
        <v>0.13355226149951732</v>
      </c>
      <c r="AA26" s="1">
        <v>2.8287991906422452E-05</v>
      </c>
      <c r="AB26" s="1">
        <v>0.1257779724079046</v>
      </c>
      <c r="AC26" s="1"/>
      <c r="AD26" s="1">
        <v>29.73572236954612</v>
      </c>
      <c r="AE26" s="1"/>
    </row>
    <row r="27" spans="19:31" ht="12">
      <c r="S27" s="1" t="s">
        <v>87</v>
      </c>
      <c r="T27" s="1"/>
      <c r="U27" s="1">
        <v>0.012893579459296967</v>
      </c>
      <c r="V27" s="1">
        <v>0.21608657537373363</v>
      </c>
      <c r="W27" s="1">
        <v>0.0921527614587035</v>
      </c>
      <c r="X27" s="1">
        <v>0.1288670837082659</v>
      </c>
      <c r="Y27" s="1">
        <v>0.29495233328392745</v>
      </c>
      <c r="Z27" s="1">
        <v>0.126067511883042</v>
      </c>
      <c r="AA27" s="1">
        <v>1.3257980721061528E-06</v>
      </c>
      <c r="AB27" s="1">
        <v>0.1289788290349585</v>
      </c>
      <c r="AC27" s="1"/>
      <c r="AD27" s="1">
        <v>29.402212570654296</v>
      </c>
      <c r="AE27" s="1"/>
    </row>
    <row r="28" spans="19:31" ht="12">
      <c r="S28" s="1" t="s">
        <v>88</v>
      </c>
      <c r="T28" s="1"/>
      <c r="U28" s="1">
        <v>0.006337680173885404</v>
      </c>
      <c r="V28" s="1">
        <v>0.2252498121515542</v>
      </c>
      <c r="W28" s="1">
        <v>0.09614922932196346</v>
      </c>
      <c r="X28" s="1">
        <v>0.12226327835259694</v>
      </c>
      <c r="Y28" s="1">
        <v>0.29751305905851205</v>
      </c>
      <c r="Z28" s="1">
        <v>0.12089944861604833</v>
      </c>
      <c r="AA28" s="1">
        <v>3.144563907779229E-08</v>
      </c>
      <c r="AB28" s="1">
        <v>0.13158746087980053</v>
      </c>
      <c r="AC28" s="1"/>
      <c r="AD28" s="1">
        <v>29.219964294512646</v>
      </c>
      <c r="AE28" s="1"/>
    </row>
    <row r="29" spans="19:31" ht="12">
      <c r="S29" s="1" t="s">
        <v>89</v>
      </c>
      <c r="T29" s="1"/>
      <c r="U29" s="1">
        <v>0.002857546169244143</v>
      </c>
      <c r="V29" s="1">
        <v>0.23050464920102934</v>
      </c>
      <c r="W29" s="1">
        <v>0.09827289190934299</v>
      </c>
      <c r="X29" s="1">
        <v>0.11836491272038352</v>
      </c>
      <c r="Y29" s="1">
        <v>0.29886956157306843</v>
      </c>
      <c r="Z29" s="1">
        <v>0.11776824305665809</v>
      </c>
      <c r="AA29" s="1">
        <v>3.4834445748057947E-10</v>
      </c>
      <c r="AB29" s="1">
        <v>0.13336219502192903</v>
      </c>
      <c r="AC29" s="1"/>
      <c r="AD29" s="1">
        <v>29.131346849629516</v>
      </c>
      <c r="AE29" s="1"/>
    </row>
    <row r="30" spans="19:31" ht="12">
      <c r="S30" s="1" t="s">
        <v>90</v>
      </c>
      <c r="T30" s="1"/>
      <c r="U30" s="1">
        <v>0.001221710746504774</v>
      </c>
      <c r="V30" s="1">
        <v>0.2331789664361907</v>
      </c>
      <c r="W30" s="1">
        <v>0.09926440952797821</v>
      </c>
      <c r="X30" s="1">
        <v>0.11633491328932621</v>
      </c>
      <c r="Y30" s="1">
        <v>0.2995138797238224</v>
      </c>
      <c r="Z30" s="1">
        <v>0.11608544309348201</v>
      </c>
      <c r="AA30" s="1">
        <v>1.6945591869424638E-12</v>
      </c>
      <c r="AB30" s="1">
        <v>0.13440067718100096</v>
      </c>
      <c r="AC30" s="1"/>
      <c r="AD30" s="1">
        <v>29.0912433508923</v>
      </c>
      <c r="AE30" s="1"/>
    </row>
    <row r="31" spans="19:31" ht="12">
      <c r="S31" s="1" t="s">
        <v>91</v>
      </c>
      <c r="T31" s="1"/>
      <c r="U31" s="1">
        <v>0.0005078011838231591</v>
      </c>
      <c r="V31" s="1">
        <v>0.2344347447079625</v>
      </c>
      <c r="W31" s="1">
        <v>0.09969485451280823</v>
      </c>
      <c r="X31" s="1">
        <v>0.11536259959540615</v>
      </c>
      <c r="Y31" s="1">
        <v>0.29979734430336513</v>
      </c>
      <c r="Z31" s="1">
        <v>0.11526010980484924</v>
      </c>
      <c r="AA31" s="1">
        <v>3.4816461021401978E-15</v>
      </c>
      <c r="AB31" s="1">
        <v>0.13494254589178215</v>
      </c>
      <c r="AC31" s="1"/>
      <c r="AD31" s="31">
        <v>29.073837644567906</v>
      </c>
      <c r="AE31" s="1"/>
    </row>
    <row r="32" spans="19:31" ht="12">
      <c r="S32" s="1" t="s">
        <v>92</v>
      </c>
      <c r="T32" s="1"/>
      <c r="U32" s="1">
        <v>0.00020821790613960054</v>
      </c>
      <c r="V32" s="1">
        <v>0.2349952813344017</v>
      </c>
      <c r="W32" s="1">
        <v>0.09987498940043574</v>
      </c>
      <c r="X32" s="1">
        <v>0.11492151135902291</v>
      </c>
      <c r="Y32" s="1">
        <v>0.29991679269342464</v>
      </c>
      <c r="Z32" s="1">
        <v>0.11487970806603401</v>
      </c>
      <c r="AA32" s="1">
        <v>2.957657034324402E-18</v>
      </c>
      <c r="AB32" s="1">
        <v>0.13520349924054134</v>
      </c>
      <c r="AC32" s="1"/>
      <c r="AD32" s="31">
        <v>29.06646366053112</v>
      </c>
      <c r="AE32" s="1"/>
    </row>
    <row r="33" spans="19:31" ht="12">
      <c r="S33" s="1" t="s">
        <v>93</v>
      </c>
      <c r="T33" s="1"/>
      <c r="U33" s="1">
        <v>8.485266679542044E-05</v>
      </c>
      <c r="V33" s="1">
        <v>0.23523772079200983</v>
      </c>
      <c r="W33" s="1">
        <v>0.09994907500843271</v>
      </c>
      <c r="X33" s="1">
        <v>0.11472835153276206</v>
      </c>
      <c r="Y33" s="1">
        <v>0.29996607232477185</v>
      </c>
      <c r="Z33" s="1">
        <v>0.1147113542164229</v>
      </c>
      <c r="AA33" s="1">
        <v>1.0279650808503878E-21</v>
      </c>
      <c r="AB33" s="1">
        <v>0.13532257345880522</v>
      </c>
      <c r="AC33" s="1"/>
      <c r="AD33" s="31">
        <v>29.063384313053007</v>
      </c>
      <c r="AE33" s="1"/>
    </row>
    <row r="34" spans="19:31" ht="12">
      <c r="S34" s="1" t="s">
        <v>94</v>
      </c>
      <c r="T34" s="1"/>
      <c r="U34" s="1">
        <v>3.4486002508509156E-05</v>
      </c>
      <c r="V34" s="1">
        <v>0.2353405015382609</v>
      </c>
      <c r="W34" s="1">
        <v>0.09997930617698961</v>
      </c>
      <c r="X34" s="1">
        <v>0.11464570628224098</v>
      </c>
      <c r="Y34" s="1">
        <v>0.2999862078205019</v>
      </c>
      <c r="Z34" s="1">
        <v>0.11463880463872873</v>
      </c>
      <c r="AA34" s="1">
        <v>1.4546648568798444E-25</v>
      </c>
      <c r="AB34" s="1">
        <v>0.1353749875407694</v>
      </c>
      <c r="AC34" s="1"/>
      <c r="AD34" s="31">
        <v>29.06210988913648</v>
      </c>
      <c r="AE34" s="1"/>
    </row>
    <row r="35" spans="19:31" ht="12">
      <c r="S35" s="1" t="s">
        <v>95</v>
      </c>
      <c r="T35" s="1"/>
      <c r="U35" s="1">
        <v>1.3999762804794459E-05</v>
      </c>
      <c r="V35" s="1">
        <v>0.23538350703817482</v>
      </c>
      <c r="W35" s="1">
        <v>0.09999159977553436</v>
      </c>
      <c r="X35" s="1">
        <v>0.11461089342348596</v>
      </c>
      <c r="Y35" s="1">
        <v>0.2999944004616608</v>
      </c>
      <c r="Z35" s="1">
        <v>0.11460809273735953</v>
      </c>
      <c r="AA35" s="1">
        <v>8.363044353295361E-30</v>
      </c>
      <c r="AB35" s="1">
        <v>0.13539750680097962</v>
      </c>
      <c r="AC35" s="1"/>
      <c r="AD35" s="31">
        <v>29.0615855428375</v>
      </c>
      <c r="AE35" s="1"/>
    </row>
    <row r="36" spans="19:31" ht="12">
      <c r="S36" s="1" t="s">
        <v>96</v>
      </c>
      <c r="T36" s="1"/>
      <c r="U36" s="1">
        <v>5.680525020655946E-06</v>
      </c>
      <c r="V36" s="1">
        <v>0.23540134243338925</v>
      </c>
      <c r="W36" s="1">
        <v>0.09999659162455277</v>
      </c>
      <c r="X36" s="1">
        <v>0.11459638541703734</v>
      </c>
      <c r="Y36" s="1">
        <v>0.29999772785042655</v>
      </c>
      <c r="Z36" s="1">
        <v>0.11459524919116353</v>
      </c>
      <c r="AA36" s="1">
        <v>1.951544311402006E-34</v>
      </c>
      <c r="AB36" s="1">
        <v>0.1354070229584099</v>
      </c>
      <c r="AC36" s="1"/>
      <c r="AD36" s="31">
        <v>29.061370666963228</v>
      </c>
      <c r="AE36" s="1"/>
    </row>
    <row r="37" spans="19:30" ht="12">
      <c r="S37" s="1" t="s">
        <v>97</v>
      </c>
      <c r="AD37" s="3"/>
    </row>
    <row r="38" spans="19:30" ht="12">
      <c r="S38" s="1" t="s">
        <v>98</v>
      </c>
      <c r="AD38" s="3"/>
    </row>
    <row r="39" ht="12">
      <c r="S39" s="1" t="s">
        <v>99</v>
      </c>
    </row>
    <row r="40" ht="12">
      <c r="S40" s="1" t="s">
        <v>100</v>
      </c>
    </row>
  </sheetData>
  <mergeCells count="1">
    <mergeCell ref="R3:S3"/>
  </mergeCells>
  <printOptions/>
  <pageMargins left="0.7875" right="0.7875" top="0.7875" bottom="0.7875" header="0.5" footer="0.5"/>
  <pageSetup fitToHeight="0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56" width="9.00390625" style="0" customWidth="1"/>
  </cols>
  <sheetData>
    <row r="1" ht="12"/>
    <row r="2" ht="12"/>
  </sheetData>
  <printOptions/>
  <pageMargins left="0.7875" right="0.7875" top="0.7875" bottom="0.7875" header="0.5" footer="0.5"/>
  <pageSetup fitToHeight="0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USER</dc:creator>
  <cp:keywords/>
  <dc:description/>
  <cp:lastModifiedBy/>
  <cp:lastPrinted>2004-10-07T12:16:05Z</cp:lastPrinted>
  <dcterms:created xsi:type="dcterms:W3CDTF">2004-03-31T16:19:48Z</dcterms:created>
  <dcterms:modified xsi:type="dcterms:W3CDTF">2004-10-07T12:38:50Z</dcterms:modified>
  <cp:category/>
  <cp:version/>
  <cp:contentType/>
  <cp:contentStatus/>
  <cp:revision>1</cp:revision>
</cp:coreProperties>
</file>